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1 Inputs" sheetId="2" r:id="rId2"/>
    <sheet name="2 Market" sheetId="3" r:id="rId3"/>
    <sheet name="3 Build" sheetId="4" r:id="rId4"/>
    <sheet name="4 Results" sheetId="5" r:id="rId5"/>
    <sheet name="5 Cashflows" sheetId="6" r:id="rId6"/>
    <sheet name="6 Risk" sheetId="7" r:id="rId7"/>
    <sheet name="7 Curves" sheetId="8" r:id="rId8"/>
  </sheets>
  <definedNames>
    <definedName name="_xlnm.Print_Area" localSheetId="0">'Start Here'!$A$1:$F$30</definedName>
    <definedName name="_xlnm.Print_Titles" localSheetId="1">'1 Inputs'!$1:$6</definedName>
    <definedName name="_xlnm.Print_Titles" localSheetId="2">'2 Market'!$1:$6</definedName>
    <definedName name="_xlnm.Print_Titles" localSheetId="3">'3 Build'!$1:$6</definedName>
    <definedName name="_xlnm.Print_Titles" localSheetId="4">'4 Results'!$1:$6</definedName>
    <definedName name="_xlnm.Print_Titles" localSheetId="5">'5 Cashflows'!$1:$7</definedName>
    <definedName name="_xlnm.Print_Titles" localSheetId="6">'6 Risk'!$1:$7</definedName>
    <definedName name="_xlnm.Print_Titles" localSheetId="7">'7 Curves'!$1:$6</definedName>
    <definedName name="Swap_Compounding">'1 Inputs'!$B$17</definedName>
    <definedName name="Swap_Context">'3 Build'!$B$7</definedName>
    <definedName name="Swap_Currency">'1 Inputs'!$B$13</definedName>
    <definedName name="Swap_DayCounter">'1 Inputs'!$B$16</definedName>
    <definedName name="Swap_EstrContext">'3 Build'!$B$10</definedName>
    <definedName name="Swap_EstrCurve">'3 Build'!$B$43</definedName>
    <definedName name="Swap_EstrDiscount">'4 Results'!$B$14</definedName>
    <definedName name="Swap_EstrForward">'4 Results'!$B$16</definedName>
    <definedName name="Swap_EstrQuotes">'2 Market'!$A$18:$A$30</definedName>
    <definedName name="Swap_EurInputs">'2 Market'!$B$43</definedName>
    <definedName name="Swap_EurMid">'2 Market'!$B$18:$B$30</definedName>
    <definedName name="Swap_EurRoot">'2 Market'!$B$40</definedName>
    <definedName name="Swap_Fair0">'3 Build'!$B$31</definedName>
    <definedName name="Swap_Fair1">'3 Build'!$B$37</definedName>
    <definedName name="Swap_FairFixed">'4 Results'!$B$8</definedName>
    <definedName name="Swap_FairFloat">'4 Results'!$B$9</definedName>
    <definedName name="Swap_FixedFrequency">'1 Inputs'!$B$19</definedName>
    <definedName name="Swap_FixedRate">'1 Inputs'!$B$9</definedName>
    <definedName name="Swap_FloatFrequency">'1 Inputs'!$B$20</definedName>
    <definedName name="Swap_Index">'1 Inputs'!$B$14</definedName>
    <definedName name="Swap_Instrument">'3 Build'!$B$13</definedName>
    <definedName name="Swap_Maturity">'1 Inputs'!$B$12</definedName>
    <definedName name="Swap_Notional">'1 Inputs'!$B$8</definedName>
    <definedName name="Swap_Policy">'3 Build'!$B$19</definedName>
    <definedName name="Swap_Pricer">'3 Build'!$B$22</definedName>
    <definedName name="Swap_PV">'4 Results'!$B$7</definedName>
    <definedName name="Swap_RateFrequency">'1 Inputs'!$B$18</definedName>
    <definedName name="Swap_Request0">'3 Build'!$B$28</definedName>
    <definedName name="Swap_Request1">'3 Build'!$B$34</definedName>
    <definedName name="Swap_Requests">'1 Inputs'!$A$24:$A$26</definedName>
    <definedName name="Swap_Result">'3 Build'!$B$25</definedName>
    <definedName name="Swap_Side">'1 Inputs'!$B$15</definedName>
    <definedName name="Swap_SofrCurve">'3 Build'!$B$40</definedName>
    <definedName name="Swap_SofrDiscount">'4 Results'!$B$13</definedName>
    <definedName name="Swap_SofrForward">'4 Results'!$B$15</definedName>
    <definedName name="Swap_SofrQuotes">'2 Market'!$A$7:$A$14</definedName>
    <definedName name="Swap_Spread">'1 Inputs'!$B$10</definedName>
    <definedName name="Swap_Start">'1 Inputs'!$B$11</definedName>
    <definedName name="Swap_Trade">'3 Build'!$B$16</definedName>
    <definedName name="Swap_UsdInputs">'2 Market'!$B$37</definedName>
    <definedName name="Swap_UsdMid">'2 Market'!$B$7:$B$14</definedName>
    <definedName name="Swap_UsdRoot">'2 Market'!$B$34</definedName>
    <definedName name="Swap_ValuationDate">'1 Inputs'!$B$7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Market reference date (ISO text).</t>
        </r>
      </text>
    </comment>
    <comment ref="B8" authorId="0">
      <text>
        <r>
          <rPr>
            <sz val="8"/>
            <color indexed="81"/>
            <rFont val="Tahoma"/>
            <family val="2"/>
          </rPr>
          <t>Contract principal and default position size.</t>
        </r>
      </text>
    </comment>
    <comment ref="B9" authorId="0">
      <text>
        <r>
          <rPr>
            <sz val="8"/>
            <color indexed="81"/>
            <rFont val="Tahoma"/>
            <family val="2"/>
          </rPr>
          <t>Annual decimal fixed coupon received by the position.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Annual decimal spread paid over SOFR.</t>
        </r>
      </text>
    </comment>
    <comment ref="B11" authorId="0">
      <text>
        <r>
          <rPr>
            <sz val="8"/>
            <color indexed="81"/>
            <rFont val="Tahoma"/>
            <family val="2"/>
          </rPr>
          <t>Accrual starts on this date.</t>
        </r>
      </text>
    </comment>
    <comment ref="B12" authorId="0">
      <text>
        <r>
          <rPr>
            <sz val="8"/>
            <color indexed="81"/>
            <rFont val="Tahoma"/>
            <family val="2"/>
          </rPr>
          <t>Final contractual date.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This study prices a USD contract in the USD/SOFR context.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SOFR projects this swap; ESTR has a separate comparison context.</t>
        </r>
      </text>
    </comment>
    <comment ref="B15" authorId="0">
      <text>
        <r>
          <rPr>
            <sz val="8"/>
            <color indexed="81"/>
            <rFont val="Tahoma"/>
            <family val="2"/>
          </rPr>
          <t>Receive means receive fixed / pay floating.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Contractual interest accrual convention.</t>
        </r>
      </text>
    </comment>
    <comment ref="B17" authorId="0">
      <text>
        <r>
          <rPr>
            <sz val="8"/>
            <color indexed="81"/>
            <rFont val="Tahoma"/>
            <family val="2"/>
          </rPr>
          <t>Native coupon rate convention.</t>
        </r>
      </text>
    </comment>
    <comment ref="B18" authorId="0">
      <text>
        <r>
          <rPr>
            <sz val="8"/>
            <color indexed="81"/>
            <rFont val="Tahoma"/>
            <family val="2"/>
          </rPr>
          <t>Rate convention, separate from payment frequency.</t>
        </r>
      </text>
    </comment>
    <comment ref="B19" authorId="0">
      <text>
        <r>
          <rPr>
            <sz val="8"/>
            <color indexed="81"/>
            <rFont val="Tahoma"/>
            <family val="2"/>
          </rPr>
          <t>Fixed-leg payment schedule.</t>
        </r>
      </text>
    </comment>
    <comment ref="B20" authorId="0">
      <text>
        <r>
          <rPr>
            <sz val="8"/>
            <color indexed="81"/>
            <rFont val="Tahoma"/>
            <family val="2"/>
          </rPr>
          <t>Floating-leg payment schedule.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34" authorId="0">
      <text>
        <r>
          <rPr>
            <sz val="8"/>
            <color indexed="81"/>
            <rFont val="Tahoma"/>
            <family val="2"/>
          </rPr>
          <t>Context owns its stores and conventions.</t>
        </r>
      </text>
    </comment>
    <comment ref="B37" authorId="0">
      <text>
        <r>
          <rPr>
            <sz val="8"/>
            <color indexed="81"/>
            <rFont val="Tahoma"/>
            <family val="2"/>
          </rPr>
          <t>Independent quote identifiers and levels; no quote-store chain.</t>
        </r>
      </text>
    </comment>
    <comment ref="B40" authorId="0">
      <text>
        <r>
          <rPr>
            <sz val="8"/>
            <color indexed="81"/>
            <rFont val="Tahoma"/>
            <family val="2"/>
          </rPr>
          <t>Context owns its stores and conventions.</t>
        </r>
      </text>
    </comment>
    <comment ref="B43" authorId="0">
      <text>
        <r>
          <rPr>
            <sz val="8"/>
            <color indexed="81"/>
            <rFont val="Tahoma"/>
            <family val="2"/>
          </rPr>
          <t>Independent quote identifiers and levels; no quote-store chain.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Bootstraps SOFR under USD collateral; this context prices the swap.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Bootstraps ESTR under EUR collateral for comparison only.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The contract contains dates, rates and indices.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The trade adds execution date and direction.</t>
        </r>
      </text>
    </comment>
    <comment ref="B19" authorId="0">
      <text>
        <r>
          <rPr>
            <sz val="8"/>
            <color indexed="81"/>
            <rFont val="Tahoma"/>
            <family val="2"/>
          </rPr>
          <t>The policy selects the native CSA discount curve.</t>
        </r>
      </text>
    </comment>
    <comment ref="B22" authorId="0">
      <text>
        <r>
          <rPr>
            <sz val="8"/>
            <color indexed="81"/>
            <rFont val="Tahoma"/>
            <family val="2"/>
          </rPr>
          <t>Pricing assumptions remain separate from the contract.</t>
        </r>
      </text>
    </comment>
    <comment ref="B25" authorId="0">
      <text>
        <r>
          <rPr>
            <sz val="8"/>
            <color indexed="81"/>
            <rFont val="Tahoma"/>
            <family val="2"/>
          </rPr>
          <t>Value, Cashflows and Sensitivities are listed on Inputs.</t>
        </r>
      </text>
    </comment>
    <comment ref="B28" authorId="0">
      <text>
        <r>
          <rPr>
            <sz val="8"/>
            <color indexed="81"/>
            <rFont val="Tahoma"/>
            <family val="2"/>
          </rPr>
          <t>Zero-based leg 0; one fair-rate target per evaluation.</t>
        </r>
      </text>
    </comment>
    <comment ref="B31" authorId="0">
      <text>
        <r>
          <rPr>
            <sz val="8"/>
            <color indexed="81"/>
            <rFont val="Tahoma"/>
            <family val="2"/>
          </rPr>
          <t>Only the selected leg's quote is adjusted to zero total PV.</t>
        </r>
      </text>
    </comment>
    <comment ref="B34" authorId="0">
      <text>
        <r>
          <rPr>
            <sz val="8"/>
            <color indexed="81"/>
            <rFont val="Tahoma"/>
            <family val="2"/>
          </rPr>
          <t>Zero-based leg 1; one fair-rate target per evaluation.</t>
        </r>
      </text>
    </comment>
    <comment ref="B37" authorId="0">
      <text>
        <r>
          <rPr>
            <sz val="8"/>
            <color indexed="81"/>
            <rFont val="Tahoma"/>
            <family val="2"/>
          </rPr>
          <t>Only the selected leg's quote is adjusted to zero total PV.</t>
        </r>
      </text>
    </comment>
    <comment ref="B40" authorId="0">
      <text>
        <r>
          <rPr>
            <sz val="8"/>
            <color indexed="81"/>
            <rFont val="Tahoma"/>
            <family val="2"/>
          </rPr>
          <t>Reads the curve from its matching collateral context.</t>
        </r>
      </text>
    </comment>
    <comment ref="B43" authorId="0">
      <text>
        <r>
          <rPr>
            <sz val="8"/>
            <color indexed="81"/>
            <rFont val="Tahoma"/>
            <family val="2"/>
          </rPr>
          <t>Reads the curve from its matching collateral context.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Signed monetary PV of this receive-fixed position.</t>
        </r>
      </text>
    </comment>
    <comment ref="B8" authorId="0">
      <text>
        <r>
          <rPr>
            <sz val="8"/>
            <color indexed="81"/>
            <rFont val="Tahoma"/>
            <family val="2"/>
          </rPr>
          <t>Annual fixed coupon that makes total trade PV zero.</t>
        </r>
      </text>
    </comment>
    <comment ref="B9" authorId="0">
      <text>
        <r>
          <rPr>
            <sz val="8"/>
            <color indexed="81"/>
            <rFont val="Tahoma"/>
            <family val="2"/>
          </rPr>
          <t>Spread over the floating index that makes total PV zero.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Dimensionless discount factor.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The EUR curve is constructed but does not price the USD swap.</t>
        </r>
      </text>
    </comment>
    <comment ref="B15" authorId="0">
      <text>
        <r>
          <rPr>
            <sz val="8"/>
            <color indexed="81"/>
            <rFont val="Tahoma"/>
            <family val="2"/>
          </rPr>
          <t>Simple annual forward over the full interval.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Same query against ESTR.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<sst xmlns="http://schemas.openxmlformats.org/spreadsheetml/2006/main" count="201" uniqueCount="184">
  <si>
    <t>Swap pricing · a guided example</t>
  </si>
  <si>
    <t>Value one receive-fixed USD swap under USD/SOFR collateral. Build a separate EUR/ESTR market for curve comparisons.</t>
  </si>
  <si>
    <t>Before you start: load quantsupport.xll in 64-bit Windows Excel, then press Ctrl+Alt+F9. Results are blank until Excel calculates. Dates are ISO text; enter 4% as 0.04.</t>
  </si>
  <si>
    <t>Follow the numbered tabs from left to right</t>
  </si>
  <si>
    <t>1</t>
  </si>
  <si>
    <t>1 Inputs</t>
  </si>
  <si>
    <t>Set the contract and position.</t>
  </si>
  <si>
    <t>2</t>
  </si>
  <si>
    <t>2 Market</t>
  </si>
  <si>
    <t>Review quotes, then construct the market inputs.</t>
  </si>
  <si>
    <t>3</t>
  </si>
  <si>
    <t>3 Build</t>
  </si>
  <si>
    <t>Follow the instrument → trade → policy → pricer → results sequence.</t>
  </si>
  <si>
    <t>4</t>
  </si>
  <si>
    <t>4 Results</t>
  </si>
  <si>
    <t>Read PV, fair quotes and curve checks.</t>
  </si>
  <si>
    <t>5</t>
  </si>
  <si>
    <t>5 Cashflows</t>
  </si>
  <si>
    <t>Inspect the swap's signed cashflows.</t>
  </si>
  <si>
    <t>6</t>
  </si>
  <si>
    <t>6 Risk</t>
  </si>
  <si>
    <t>Inspect raw market sensitivities.</t>
  </si>
  <si>
    <t>7</t>
  </si>
  <si>
    <t>7 Curves</t>
  </si>
  <si>
    <t>Inspect the bootstrapped nodes.</t>
  </si>
  <si>
    <t>Cell colours</t>
  </si>
  <si>
    <t>Blue · edit</t>
  </si>
  <si>
    <t>Assumptions and choices you can change.</t>
  </si>
  <si>
    <t>Green · read</t>
  </si>
  <si>
    <t>Financial results calculated by the add-in.</t>
  </si>
  <si>
    <t>Grey · build</t>
  </si>
  <si>
    <t>Object references on the Build tab. Each step shows its Excel formula below.</t>
  </si>
  <si>
    <t>Try this first</t>
  </si>
  <si>
    <t>1. Change the fixed coupon on Inputs and read the PV on Results.</t>
  </si>
  <si>
    <t>2. Change a SOFR quote on Market and compare the fair fixed coupon.</t>
  </si>
  <si>
    <t>3. Compare FairRate(0), the fixed coupon, with FairRate(1), the floating spread.</t>
  </si>
  <si>
    <t>Use Ctrl+A after a function name for parameter help. Inline hints use the optional Excel-DNA IntelliSense companion. The example assumptions are illustrative; tables and results use the native Rust pricers.</t>
  </si>
  <si>
    <t>Contract and position inputs</t>
  </si>
  <si>
    <t>Change blue cells; read their units and meaning in the right-hand column.</t>
  </si>
  <si>
    <t>← Start Here</t>
  </si>
  <si>
    <t>Next → 2 Market</t>
  </si>
  <si>
    <t>Parameter</t>
  </si>
  <si>
    <t>Value</t>
  </si>
  <si>
    <t>Meaning</t>
  </si>
  <si>
    <t>Valuation date</t>
  </si>
  <si>
    <t>2026-02-24</t>
  </si>
  <si>
    <t>Market reference date (ISO text).</t>
  </si>
  <si>
    <t>Notional (USD)</t>
  </si>
  <si>
    <t>Contract principal and default position size.</t>
  </si>
  <si>
    <t>Fixed coupon</t>
  </si>
  <si>
    <t>Annual decimal fixed coupon received by the position.</t>
  </si>
  <si>
    <t>Floating spread</t>
  </si>
  <si>
    <t>Annual decimal spread paid over SOFR.</t>
  </si>
  <si>
    <t>Start date</t>
  </si>
  <si>
    <t>Accrual starts on this date.</t>
  </si>
  <si>
    <t>Maturity date</t>
  </si>
  <si>
    <t>2031-02-24</t>
  </si>
  <si>
    <t>Final contractual date.</t>
  </si>
  <si>
    <t>Currency</t>
  </si>
  <si>
    <t>USD</t>
  </si>
  <si>
    <t>This study prices a USD contract in the USD/SOFR context.</t>
  </si>
  <si>
    <t>Projection index</t>
  </si>
  <si>
    <t>SOFR</t>
  </si>
  <si>
    <t>SOFR projects this swap; ESTR has a separate comparison context.</t>
  </si>
  <si>
    <t>Position side</t>
  </si>
  <si>
    <t>Receive</t>
  </si>
  <si>
    <t>Receive means receive fixed / pay floating.</t>
  </si>
  <si>
    <t>Day counter</t>
  </si>
  <si>
    <t>Actual360</t>
  </si>
  <si>
    <t>Contractual interest accrual convention.</t>
  </si>
  <si>
    <t>Coupon compounding</t>
  </si>
  <si>
    <t>Simple</t>
  </si>
  <si>
    <t>Native coupon rate convention.</t>
  </si>
  <si>
    <t>Rate frequency</t>
  </si>
  <si>
    <t>Semiannual</t>
  </si>
  <si>
    <t>Rate convention, separate from payment frequency.</t>
  </si>
  <si>
    <t>Fixed payment frequency</t>
  </si>
  <si>
    <t>Fixed-leg payment schedule.</t>
  </si>
  <si>
    <t>Floating payment frequency</t>
  </si>
  <si>
    <t>Quarterly</t>
  </si>
  <si>
    <t>Floating-leg payment schedule.</t>
  </si>
  <si>
    <t>Requested measure</t>
  </si>
  <si>
    <t>What the result contains</t>
  </si>
  <si>
    <t>Monetary present value</t>
  </si>
  <si>
    <t>Cashflows</t>
  </si>
  <si>
    <t>Resolved payments and receipts</t>
  </si>
  <si>
    <t>Sensitivities</t>
  </si>
  <si>
    <t>Raw derivatives per unit market input</t>
  </si>
  <si>
    <t>Market quotes and construction</t>
  </si>
  <si>
    <t>Blue Mid quotes are annual decimals. Quote loading and curve configurations appear below the input tables.</t>
  </si>
  <si>
    <t>Next → 3 Build</t>
  </si>
  <si>
    <t>USD SOFR quote</t>
  </si>
  <si>
    <t>Mid</t>
  </si>
  <si>
    <t>FixedRateDeposit_USD_SOFR_1D</t>
  </si>
  <si>
    <t>OIS_USD_SOFR_1Y</t>
  </si>
  <si>
    <t>OIS_USD_SOFR_2Y</t>
  </si>
  <si>
    <t>OIS_USD_SOFR_3Y</t>
  </si>
  <si>
    <t>OIS_USD_SOFR_5Y</t>
  </si>
  <si>
    <t>OIS_USD_SOFR_7Y</t>
  </si>
  <si>
    <t>OIS_USD_SOFR_10Y</t>
  </si>
  <si>
    <t>OIS_USD_SOFR_30Y</t>
  </si>
  <si>
    <t>EUR ESTR quote</t>
  </si>
  <si>
    <t>FixedRateDeposit_EUR_ESTR_1D</t>
  </si>
  <si>
    <t>OIS_EUR_ESTR_3M</t>
  </si>
  <si>
    <t>OIS_EUR_ESTR_6M</t>
  </si>
  <si>
    <t>OIS_EUR_ESTR_1Y</t>
  </si>
  <si>
    <t>OIS_EUR_ESTR_2Y</t>
  </si>
  <si>
    <t>OIS_EUR_ESTR_3Y</t>
  </si>
  <si>
    <t>OIS_EUR_ESTR_4Y</t>
  </si>
  <si>
    <t>OIS_EUR_ESTR_5Y</t>
  </si>
  <si>
    <t>OIS_EUR_ESTR_7Y</t>
  </si>
  <si>
    <t>OIS_EUR_ESTR_10Y</t>
  </si>
  <si>
    <t>OIS_EUR_ESTR_15Y</t>
  </si>
  <si>
    <t>OIS_EUR_ESTR_20Y</t>
  </si>
  <si>
    <t>OIS_EUR_ESTR_30Y</t>
  </si>
  <si>
    <t>Construction step</t>
  </si>
  <si>
    <t>Object reference</t>
  </si>
  <si>
    <t>Create USD context</t>
  </si>
  <si>
    <t>Context owns its stores and conventions.</t>
  </si>
  <si>
    <t>Add SOFR curve and quotes</t>
  </si>
  <si>
    <t>Independent quote identifiers and levels; no quote-store chain.</t>
  </si>
  <si>
    <t>Create EUR context</t>
  </si>
  <si>
    <t>Add ESTR curve and quotes</t>
  </si>
  <si>
    <t>Build the pricing objects</t>
  </si>
  <si>
    <t>Read from top to bottom. Grey cells contain object references; the exact formula is shown immediately below each step.</t>
  </si>
  <si>
    <t>Next → 4 Results</t>
  </si>
  <si>
    <t>Step</t>
  </si>
  <si>
    <t>Purpose</t>
  </si>
  <si>
    <t>1.1 Initialize USD context</t>
  </si>
  <si>
    <t>Bootstraps SOFR under USD collateral; this context prices the swap.</t>
  </si>
  <si>
    <t>1.2 Initialize EUR context</t>
  </si>
  <si>
    <t>Bootstraps ESTR under EUR collateral for comparison only.</t>
  </si>
  <si>
    <t>2. Define the instrument</t>
  </si>
  <si>
    <t>The contract contains dates, rates and indices.</t>
  </si>
  <si>
    <t>3. Create the position</t>
  </si>
  <si>
    <t>The trade adds execution date and direction.</t>
  </si>
  <si>
    <t>4. Choose discount policy</t>
  </si>
  <si>
    <t>The policy selects the native CSA discount curve.</t>
  </si>
  <si>
    <t>5. Create the pricer</t>
  </si>
  <si>
    <t>Pricing assumptions remain separate from the contract.</t>
  </si>
  <si>
    <t>6. Request value and tables</t>
  </si>
  <si>
    <t>Value, Cashflows and Sensitivities are listed on Inputs.</t>
  </si>
  <si>
    <t>7.1 Select fixed coupon</t>
  </si>
  <si>
    <t>Zero-based leg 0; one fair-rate target per evaluation.</t>
  </si>
  <si>
    <t>8.1 Solve fixed coupon</t>
  </si>
  <si>
    <t>Only the selected leg's quote is adjusted to zero total PV.</t>
  </si>
  <si>
    <t>7.2 Select floating spread</t>
  </si>
  <si>
    <t>Zero-based leg 1; one fair-rate target per evaluation.</t>
  </si>
  <si>
    <t>8.2 Solve floating spread</t>
  </si>
  <si>
    <t>9. Inspect SOFR</t>
  </si>
  <si>
    <t>Reads the curve from its matching collateral context.</t>
  </si>
  <si>
    <t>9. Inspect ESTR</t>
  </si>
  <si>
    <t>Read the swap results</t>
  </si>
  <si>
    <t>Green cells contain financial measures. The Build tab explains how each native result was produced.</t>
  </si>
  <si>
    <t>Next → 5 Cashflows</t>
  </si>
  <si>
    <t>Measure</t>
  </si>
  <si>
    <t>Calculated value</t>
  </si>
  <si>
    <t>Interpretation</t>
  </si>
  <si>
    <t>Present value (USD)</t>
  </si>
  <si>
    <t>Signed monetary PV of this receive-fixed position.</t>
  </si>
  <si>
    <t>Fair fixed coupon · leg 0</t>
  </si>
  <si>
    <t>Annual fixed coupon that makes total trade PV zero.</t>
  </si>
  <si>
    <t>Fair floating spread · leg 1</t>
  </si>
  <si>
    <t>Spread over the floating index that makes total PV zero.</t>
  </si>
  <si>
    <t>Curve check</t>
  </si>
  <si>
    <t>SOFR discount at maturity</t>
  </si>
  <si>
    <t>Dimensionless discount factor.</t>
  </si>
  <si>
    <t>ESTR discount at maturity</t>
  </si>
  <si>
    <t>The EUR curve is constructed but does not price the USD swap.</t>
  </si>
  <si>
    <t>SOFR start-to-maturity forward</t>
  </si>
  <si>
    <t>Simple annual forward over the full interval.</t>
  </si>
  <si>
    <t>ESTR start-to-maturity forward</t>
  </si>
  <si>
    <t>Same query against ESTR.</t>
  </si>
  <si>
    <t>Edit the fixed coupon →</t>
  </si>
  <si>
    <t>Swap cashflows</t>
  </si>
  <si>
    <t>Signed, undiscounted receipts and payments in each row's currency. Loan legs 0 / 1 / 2 are scheduled receipts / prepayment / recovery.</t>
  </si>
  <si>
    <t>Next → 6 Risk</t>
  </si>
  <si>
    <t>Swap market risk</t>
  </si>
  <si>
    <t>Raw value derivatives per unit input. Multiply a decimal-rate derivative by 0.0001 to estimate a +1 bp move. Preserve each factor's units.</t>
  </si>
  <si>
    <t>Next → 7 Curves</t>
  </si>
  <si>
    <t>Bootstrapped curve nodes</t>
  </si>
  <si>
    <t>Dates are ISO text; rates are decimals. Each table contains its own field headers.</t>
  </si>
  <si>
    <t>USD SOFR</t>
  </si>
  <si>
    <t>EUR ESTR</t>
  </si>
</sst>
</file>

<file path=xl/styles.xml><?xml version="1.0" encoding="utf-8"?>
<styleSheet xmlns="http://schemas.openxmlformats.org/spreadsheetml/2006/main">
  <numFmts count="6">
    <numFmt numFmtId="164" formatCode="#,##0.00"/>
    <numFmt numFmtId="165" formatCode="0.00%"/>
    <numFmt numFmtId="166" formatCode="#,##0.00;[Red](#,##0.00)"/>
    <numFmt numFmtId="167" formatCode="0.0000%"/>
    <numFmt numFmtId="168" formatCode="0.000000"/>
    <numFmt numFmtId="169" formatCode="0.0000"/>
  </numFmts>
  <fonts count="12">
    <font>
      <sz val="11"/>
      <color theme="1"/>
      <name val="Calibri"/>
      <family val="2"/>
      <scheme val="minor"/>
    </font>
    <font>
      <sz val="11"/>
      <color rgb="FF273B4A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1"/>
      <color rgb="FF526779"/>
      <name val="Calibri"/>
      <family val="2"/>
      <scheme val="minor"/>
    </font>
    <font>
      <b/>
      <sz val="12"/>
      <color rgb="FF1732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26B9A"/>
      <name val="Calibri"/>
      <family val="2"/>
      <scheme val="minor"/>
    </font>
    <font>
      <sz val="10"/>
      <color rgb="FF526779"/>
      <name val="Calibri"/>
      <family val="2"/>
      <scheme val="minor"/>
    </font>
    <font>
      <sz val="11"/>
      <color rgb="FF174EA6"/>
      <name val="Calibri"/>
      <family val="2"/>
      <scheme val="minor"/>
    </font>
    <font>
      <sz val="11"/>
      <color rgb="FF145C43"/>
      <name val="Calibri"/>
      <family val="2"/>
      <scheme val="minor"/>
    </font>
    <font>
      <sz val="9"/>
      <color rgb="FF526779"/>
      <name val="Consolas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E5EDF2"/>
        <bgColor indexed="64"/>
      </patternFill>
    </fill>
    <fill>
      <patternFill patternType="solid">
        <fgColor rgb="FF176B75"/>
        <bgColor indexed="64"/>
      </patternFill>
    </fill>
    <fill>
      <patternFill patternType="solid">
        <fgColor rgb="FFE8F1FC"/>
        <bgColor indexed="64"/>
      </patternFill>
    </fill>
    <fill>
      <patternFill patternType="solid">
        <fgColor rgb="FFEAF5EF"/>
        <bgColor indexed="64"/>
      </patternFill>
    </fill>
    <fill>
      <patternFill patternType="solid">
        <fgColor rgb="FFF0F2F5"/>
        <bgColor indexed="64"/>
      </patternFill>
    </fill>
    <fill>
      <patternFill patternType="solid">
        <fgColor rgb="FFF7F9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CBDBEE"/>
      </left>
      <right style="thin">
        <color rgb="FFCBDBEE"/>
      </right>
      <top style="thin">
        <color rgb="FFCBDBEE"/>
      </top>
      <bottom style="thin">
        <color rgb="FFCBDBE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10" fillId="7" borderId="0" xfId="0" applyFont="1" applyFill="1" applyAlignment="1">
      <alignment vertical="center" wrapText="1"/>
    </xf>
    <xf numFmtId="164" fontId="8" fillId="5" borderId="2" xfId="0" applyNumberFormat="1" applyFont="1" applyFill="1" applyBorder="1" applyAlignment="1">
      <alignment vertical="center" wrapText="1"/>
    </xf>
    <xf numFmtId="165" fontId="8" fillId="5" borderId="2" xfId="0" applyNumberFormat="1" applyFont="1" applyFill="1" applyBorder="1" applyAlignment="1">
      <alignment vertical="center" wrapText="1"/>
    </xf>
    <xf numFmtId="0" fontId="10" fillId="8" borderId="0" xfId="0" applyFont="1" applyFill="1" applyAlignment="1">
      <alignment vertical="top" wrapText="1"/>
    </xf>
    <xf numFmtId="166" fontId="9" fillId="6" borderId="0" xfId="0" applyNumberFormat="1" applyFont="1" applyFill="1" applyAlignment="1">
      <alignment vertical="center" wrapText="1"/>
    </xf>
    <xf numFmtId="167" fontId="9" fillId="6" borderId="0" xfId="0" applyNumberFormat="1" applyFont="1" applyFill="1" applyAlignment="1">
      <alignment vertical="center" wrapText="1"/>
    </xf>
    <xf numFmtId="168" fontId="9" fillId="0" borderId="0" xfId="0" applyNumberFormat="1" applyFont="1" applyAlignment="1">
      <alignment vertical="center" wrapText="1"/>
    </xf>
    <xf numFmtId="169" fontId="9" fillId="6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showGridLines="0" tabSelected="1" zoomScale="90" zoomScaleNormal="90" workbookViewId="0">
      <pane ySplit="9" topLeftCell="A10" activePane="bottomLeft" state="frozen"/>
      <selection pane="bottomLeft"/>
    </sheetView>
  </sheetViews>
  <sheetFormatPr defaultRowHeight="26.25" customHeight="1"/>
  <cols>
    <col min="1" max="1" width="8.7109375" style="1" customWidth="1"/>
    <col min="2" max="2" width="22.7109375" style="1" customWidth="1"/>
    <col min="3" max="3" width="17.7109375" style="1" customWidth="1"/>
    <col min="4" max="5" width="22.7109375" style="1" customWidth="1"/>
    <col min="6" max="6" width="18.7109375" style="1" customWidth="1"/>
  </cols>
  <sheetData>
    <row r="1" spans="1:6" ht="30" customHeight="1">
      <c r="A1" s="2" t="s">
        <v>0</v>
      </c>
      <c r="B1" s="2"/>
      <c r="C1" s="2"/>
      <c r="D1" s="2"/>
      <c r="E1" s="2"/>
      <c r="F1" s="2"/>
    </row>
    <row r="2" spans="1:6" ht="30" customHeight="1">
      <c r="A2" s="2"/>
      <c r="B2" s="2"/>
      <c r="C2" s="2"/>
      <c r="D2" s="2"/>
      <c r="E2" s="2"/>
      <c r="F2" s="2"/>
    </row>
    <row r="3" spans="1:6" ht="26.25" customHeight="1">
      <c r="A3" s="3" t="s">
        <v>1</v>
      </c>
      <c r="B3" s="3"/>
      <c r="C3" s="3"/>
      <c r="D3" s="3"/>
      <c r="E3" s="3"/>
      <c r="F3" s="3"/>
    </row>
    <row r="4" spans="1:6" ht="26.25" customHeight="1">
      <c r="A4" s="3"/>
      <c r="B4" s="3"/>
      <c r="C4" s="3"/>
      <c r="D4" s="3"/>
      <c r="E4" s="3"/>
      <c r="F4" s="3"/>
    </row>
    <row r="6" spans="1:6" ht="26.25" customHeight="1">
      <c r="A6" s="4" t="s">
        <v>2</v>
      </c>
      <c r="B6" s="4"/>
      <c r="C6" s="4"/>
      <c r="D6" s="4"/>
      <c r="E6" s="4"/>
      <c r="F6" s="4"/>
    </row>
    <row r="7" spans="1:6" ht="26.25" customHeight="1">
      <c r="A7" s="4"/>
      <c r="B7" s="4"/>
      <c r="C7" s="4"/>
      <c r="D7" s="4"/>
      <c r="E7" s="4"/>
      <c r="F7" s="4"/>
    </row>
    <row r="9" spans="1:6" ht="26.25" customHeight="1">
      <c r="A9" s="5" t="s">
        <v>3</v>
      </c>
      <c r="B9" s="5"/>
      <c r="C9" s="5"/>
      <c r="D9" s="5"/>
      <c r="E9" s="5"/>
      <c r="F9" s="5"/>
    </row>
    <row r="10" spans="1:6" ht="33.75" customHeight="1">
      <c r="A10" s="4" t="s">
        <v>4</v>
      </c>
      <c r="B10" s="6" t="s">
        <v>5</v>
      </c>
      <c r="C10" s="7"/>
      <c r="D10" s="1" t="s">
        <v>6</v>
      </c>
      <c r="E10" s="1"/>
      <c r="F10" s="1"/>
    </row>
    <row r="11" spans="1:6" ht="33.75" customHeight="1">
      <c r="A11" s="4" t="s">
        <v>7</v>
      </c>
      <c r="B11" s="6" t="s">
        <v>8</v>
      </c>
      <c r="C11" s="7"/>
      <c r="D11" s="1" t="s">
        <v>9</v>
      </c>
      <c r="E11" s="1"/>
      <c r="F11" s="1"/>
    </row>
    <row r="12" spans="1:6" ht="33.75" customHeight="1">
      <c r="A12" s="4" t="s">
        <v>10</v>
      </c>
      <c r="B12" s="6" t="s">
        <v>11</v>
      </c>
      <c r="C12" s="7"/>
      <c r="D12" s="1" t="s">
        <v>12</v>
      </c>
      <c r="E12" s="1"/>
      <c r="F12" s="1"/>
    </row>
    <row r="13" spans="1:6" ht="33.75" customHeight="1">
      <c r="A13" s="4" t="s">
        <v>13</v>
      </c>
      <c r="B13" s="6" t="s">
        <v>14</v>
      </c>
      <c r="C13" s="7"/>
      <c r="D13" s="1" t="s">
        <v>15</v>
      </c>
      <c r="E13" s="1"/>
      <c r="F13" s="1"/>
    </row>
    <row r="14" spans="1:6" ht="33.75" customHeight="1">
      <c r="A14" s="4" t="s">
        <v>16</v>
      </c>
      <c r="B14" s="6" t="s">
        <v>17</v>
      </c>
      <c r="C14" s="7"/>
      <c r="D14" s="1" t="s">
        <v>18</v>
      </c>
      <c r="E14" s="1"/>
      <c r="F14" s="1"/>
    </row>
    <row r="15" spans="1:6" ht="33.75" customHeight="1">
      <c r="A15" s="4" t="s">
        <v>19</v>
      </c>
      <c r="B15" s="6" t="s">
        <v>20</v>
      </c>
      <c r="C15" s="7"/>
      <c r="D15" s="1" t="s">
        <v>21</v>
      </c>
      <c r="E15" s="1"/>
      <c r="F15" s="1"/>
    </row>
    <row r="16" spans="1:6" ht="33.75" customHeight="1">
      <c r="A16" s="4" t="s">
        <v>22</v>
      </c>
      <c r="B16" s="6" t="s">
        <v>23</v>
      </c>
      <c r="C16" s="7"/>
      <c r="D16" s="1" t="s">
        <v>24</v>
      </c>
      <c r="E16" s="1"/>
      <c r="F16" s="1"/>
    </row>
    <row r="19" spans="1:6" ht="26.25" customHeight="1">
      <c r="A19" s="5" t="s">
        <v>25</v>
      </c>
      <c r="B19" s="5"/>
      <c r="C19" s="5"/>
      <c r="D19" s="5"/>
      <c r="E19" s="5"/>
      <c r="F19" s="5"/>
    </row>
    <row r="20" spans="1:6" ht="30" customHeight="1">
      <c r="A20" s="8" t="s">
        <v>26</v>
      </c>
      <c r="B20" s="8"/>
      <c r="C20" s="8"/>
      <c r="D20" s="1" t="s">
        <v>27</v>
      </c>
      <c r="E20" s="1"/>
      <c r="F20" s="1"/>
    </row>
    <row r="21" spans="1:6" ht="30" customHeight="1">
      <c r="A21" s="9" t="s">
        <v>28</v>
      </c>
      <c r="B21" s="9"/>
      <c r="C21" s="9"/>
      <c r="D21" s="1" t="s">
        <v>29</v>
      </c>
      <c r="E21" s="1"/>
      <c r="F21" s="1"/>
    </row>
    <row r="22" spans="1:6" ht="30" customHeight="1">
      <c r="A22" s="10" t="s">
        <v>30</v>
      </c>
      <c r="B22" s="10"/>
      <c r="C22" s="10"/>
      <c r="D22" s="1" t="s">
        <v>31</v>
      </c>
      <c r="E22" s="1"/>
      <c r="F22" s="1"/>
    </row>
    <row r="24" spans="1:6" ht="26.25" customHeight="1">
      <c r="A24" s="5" t="s">
        <v>32</v>
      </c>
      <c r="B24" s="5"/>
      <c r="C24" s="5"/>
      <c r="D24" s="5"/>
      <c r="E24" s="5"/>
      <c r="F24" s="5"/>
    </row>
    <row r="25" spans="1:6" ht="33.75" customHeight="1">
      <c r="A25" s="1" t="s">
        <v>33</v>
      </c>
      <c r="B25" s="1"/>
      <c r="C25" s="1"/>
      <c r="D25" s="1"/>
      <c r="E25" s="1"/>
      <c r="F25" s="1"/>
    </row>
    <row r="26" spans="1:6" ht="33.75" customHeight="1">
      <c r="A26" s="1" t="s">
        <v>34</v>
      </c>
      <c r="B26" s="1"/>
      <c r="C26" s="1"/>
      <c r="D26" s="1"/>
      <c r="E26" s="1"/>
      <c r="F26" s="1"/>
    </row>
    <row r="27" spans="1:6" ht="33.75" customHeight="1">
      <c r="A27" s="1" t="s">
        <v>35</v>
      </c>
      <c r="B27" s="1"/>
      <c r="C27" s="1"/>
      <c r="D27" s="1"/>
      <c r="E27" s="1"/>
      <c r="F27" s="1"/>
    </row>
    <row r="29" spans="1:6" ht="26.25" customHeight="1">
      <c r="A29" s="7" t="s">
        <v>36</v>
      </c>
      <c r="B29" s="7"/>
      <c r="C29" s="7"/>
      <c r="D29" s="7"/>
      <c r="E29" s="7"/>
      <c r="F29" s="7"/>
    </row>
    <row r="30" spans="1:6" ht="26.25" customHeight="1">
      <c r="A30" s="7"/>
      <c r="B30" s="7"/>
      <c r="C30" s="7"/>
      <c r="D30" s="7"/>
      <c r="E30" s="7"/>
      <c r="F30" s="7"/>
    </row>
  </sheetData>
  <mergeCells count="30">
    <mergeCell ref="A1:F2"/>
    <mergeCell ref="A3:F4"/>
    <mergeCell ref="A6:F7"/>
    <mergeCell ref="A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A19:F19"/>
    <mergeCell ref="A20:C20"/>
    <mergeCell ref="D20:F20"/>
    <mergeCell ref="A21:C21"/>
    <mergeCell ref="D21:F21"/>
    <mergeCell ref="A22:C22"/>
    <mergeCell ref="D22:F22"/>
    <mergeCell ref="A24:F24"/>
    <mergeCell ref="A25:F25"/>
    <mergeCell ref="A26:F26"/>
    <mergeCell ref="A27:F27"/>
    <mergeCell ref="A29:F30"/>
  </mergeCells>
  <hyperlinks>
    <hyperlink ref="B10" location="'1 Inputs'!A1" display="1 Inputs"/>
    <hyperlink ref="B11" location="'2 Market'!A1" display="2 Market"/>
    <hyperlink ref="B12" location="'3 Build'!A1" display="3 Build"/>
    <hyperlink ref="B13" location="'4 Results'!A1" display="4 Results"/>
    <hyperlink ref="B14" location="'5 Cashflows'!A1" display="5 Cashflows"/>
    <hyperlink ref="B15" location="'6 Risk'!A1" display="6 Risk"/>
    <hyperlink ref="B16" location="'7 Curves'!A1" display="7 Curves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37AB7"/>
    <pageSetUpPr fitToPage="1"/>
  </sheetPr>
  <dimension ref="A1:C26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2" width="26.7109375" style="1" customWidth="1"/>
    <col min="3" max="3" width="62.7109375" style="1" customWidth="1"/>
  </cols>
  <sheetData>
    <row r="1" spans="1:3" ht="38.25" customHeight="1">
      <c r="A1" s="2" t="s">
        <v>37</v>
      </c>
      <c r="B1" s="2"/>
      <c r="C1" s="2"/>
    </row>
    <row r="2" spans="1:3" ht="24" customHeight="1">
      <c r="A2" s="3" t="s">
        <v>38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39</v>
      </c>
      <c r="C4" s="6" t="s">
        <v>40</v>
      </c>
    </row>
    <row r="6" spans="1:3" ht="36" customHeight="1">
      <c r="A6" s="5" t="s">
        <v>41</v>
      </c>
      <c r="B6" s="5" t="s">
        <v>42</v>
      </c>
      <c r="C6" s="5" t="s">
        <v>43</v>
      </c>
    </row>
    <row r="7" spans="1:3" ht="32.25" customHeight="1">
      <c r="A7" s="1" t="s">
        <v>44</v>
      </c>
      <c r="B7" s="8" t="s">
        <v>45</v>
      </c>
      <c r="C7" s="7" t="s">
        <v>46</v>
      </c>
    </row>
    <row r="8" spans="1:3" ht="32.25" customHeight="1">
      <c r="A8" s="1" t="s">
        <v>47</v>
      </c>
      <c r="B8" s="11">
        <v>10000000</v>
      </c>
      <c r="C8" s="7" t="s">
        <v>48</v>
      </c>
    </row>
    <row r="9" spans="1:3" ht="32.25" customHeight="1">
      <c r="A9" s="1" t="s">
        <v>49</v>
      </c>
      <c r="B9" s="12">
        <v>0.0425</v>
      </c>
      <c r="C9" s="7" t="s">
        <v>50</v>
      </c>
    </row>
    <row r="10" spans="1:3" ht="32.25" customHeight="1">
      <c r="A10" s="1" t="s">
        <v>51</v>
      </c>
      <c r="B10" s="12">
        <v>0</v>
      </c>
      <c r="C10" s="7" t="s">
        <v>52</v>
      </c>
    </row>
    <row r="11" spans="1:3" ht="32.25" customHeight="1">
      <c r="A11" s="1" t="s">
        <v>53</v>
      </c>
      <c r="B11" s="8" t="s">
        <v>45</v>
      </c>
      <c r="C11" s="7" t="s">
        <v>54</v>
      </c>
    </row>
    <row r="12" spans="1:3" ht="32.25" customHeight="1">
      <c r="A12" s="1" t="s">
        <v>55</v>
      </c>
      <c r="B12" s="8" t="s">
        <v>56</v>
      </c>
      <c r="C12" s="7" t="s">
        <v>57</v>
      </c>
    </row>
    <row r="13" spans="1:3" ht="32.25" customHeight="1">
      <c r="A13" s="1" t="s">
        <v>58</v>
      </c>
      <c r="B13" s="1" t="s">
        <v>59</v>
      </c>
      <c r="C13" s="7" t="s">
        <v>60</v>
      </c>
    </row>
    <row r="14" spans="1:3" ht="32.25" customHeight="1">
      <c r="A14" s="1" t="s">
        <v>61</v>
      </c>
      <c r="B14" s="1" t="s">
        <v>62</v>
      </c>
      <c r="C14" s="7" t="s">
        <v>63</v>
      </c>
    </row>
    <row r="15" spans="1:3" ht="32.25" customHeight="1">
      <c r="A15" s="1" t="s">
        <v>64</v>
      </c>
      <c r="B15" s="8" t="s">
        <v>65</v>
      </c>
      <c r="C15" s="7" t="s">
        <v>66</v>
      </c>
    </row>
    <row r="16" spans="1:3" ht="32.25" customHeight="1">
      <c r="A16" s="1" t="s">
        <v>67</v>
      </c>
      <c r="B16" s="8" t="s">
        <v>68</v>
      </c>
      <c r="C16" s="7" t="s">
        <v>69</v>
      </c>
    </row>
    <row r="17" spans="1:3" ht="32.25" customHeight="1">
      <c r="A17" s="1" t="s">
        <v>70</v>
      </c>
      <c r="B17" s="8" t="s">
        <v>71</v>
      </c>
      <c r="C17" s="7" t="s">
        <v>72</v>
      </c>
    </row>
    <row r="18" spans="1:3" ht="32.25" customHeight="1">
      <c r="A18" s="1" t="s">
        <v>73</v>
      </c>
      <c r="B18" s="8" t="s">
        <v>74</v>
      </c>
      <c r="C18" s="7" t="s">
        <v>75</v>
      </c>
    </row>
    <row r="19" spans="1:3" ht="32.25" customHeight="1">
      <c r="A19" s="1" t="s">
        <v>76</v>
      </c>
      <c r="B19" s="8" t="s">
        <v>74</v>
      </c>
      <c r="C19" s="7" t="s">
        <v>77</v>
      </c>
    </row>
    <row r="20" spans="1:3" ht="32.25" customHeight="1">
      <c r="A20" s="1" t="s">
        <v>78</v>
      </c>
      <c r="B20" s="8" t="s">
        <v>79</v>
      </c>
      <c r="C20" s="7" t="s">
        <v>80</v>
      </c>
    </row>
    <row r="23" spans="1:3" ht="36" customHeight="1">
      <c r="A23" s="5" t="s">
        <v>81</v>
      </c>
      <c r="B23" s="5" t="s">
        <v>82</v>
      </c>
      <c r="C23" s="5"/>
    </row>
    <row r="24" spans="1:3" ht="24" customHeight="1">
      <c r="A24" s="1" t="s">
        <v>42</v>
      </c>
      <c r="B24" s="7" t="s">
        <v>83</v>
      </c>
    </row>
    <row r="25" spans="1:3" ht="24" customHeight="1">
      <c r="A25" s="1" t="s">
        <v>84</v>
      </c>
      <c r="B25" s="7" t="s">
        <v>85</v>
      </c>
    </row>
    <row r="26" spans="1:3" ht="24" customHeight="1">
      <c r="A26" s="1" t="s">
        <v>86</v>
      </c>
      <c r="B26" s="7" t="s">
        <v>87</v>
      </c>
    </row>
  </sheetData>
  <mergeCells count="2">
    <mergeCell ref="A1:C1"/>
    <mergeCell ref="A2:C3"/>
  </mergeCells>
  <hyperlinks>
    <hyperlink ref="A4" location="'Start Here'!A1" display="← Start Here"/>
    <hyperlink ref="C4" location="'2 Market'!A1" display="Next → 2 Market"/>
  </hyperlinks>
  <pageMargins left="0.3" right="0.3" top="0.4" bottom="0.4" header="0.3" footer="0.3"/>
  <pageSetup paperSize="9" fitToHeight="0" orientation="landscape"/>
  <headerFooter>
    <oddFooter>&amp;LQuantSupport&amp;CContract and position inputs&amp;R&amp;P /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37AB7"/>
    <pageSetUpPr fitToPage="1"/>
  </sheetPr>
  <dimension ref="A1:C44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3" width="42.7109375" style="1" customWidth="1"/>
  </cols>
  <sheetData>
    <row r="1" spans="1:3" ht="38.25" customHeight="1">
      <c r="A1" s="2" t="s">
        <v>88</v>
      </c>
      <c r="B1" s="2"/>
      <c r="C1" s="2"/>
    </row>
    <row r="2" spans="1:3" ht="24" customHeight="1">
      <c r="A2" s="3" t="s">
        <v>89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39</v>
      </c>
      <c r="C4" s="6" t="s">
        <v>90</v>
      </c>
    </row>
    <row r="6" spans="1:3" ht="36" customHeight="1">
      <c r="A6" s="5" t="s">
        <v>91</v>
      </c>
      <c r="B6" s="5" t="s">
        <v>92</v>
      </c>
      <c r="C6" s="5"/>
    </row>
    <row r="7" spans="1:3" ht="24" customHeight="1">
      <c r="A7" s="1" t="s">
        <v>93</v>
      </c>
      <c r="B7" s="12">
        <v>0.045</v>
      </c>
    </row>
    <row r="8" spans="1:3" ht="24" customHeight="1">
      <c r="A8" s="1" t="s">
        <v>94</v>
      </c>
      <c r="B8" s="12">
        <v>0.04837</v>
      </c>
    </row>
    <row r="9" spans="1:3" ht="24" customHeight="1">
      <c r="A9" s="1" t="s">
        <v>95</v>
      </c>
      <c r="B9" s="12">
        <v>0.04528</v>
      </c>
    </row>
    <row r="10" spans="1:3" ht="24" customHeight="1">
      <c r="A10" s="1" t="s">
        <v>96</v>
      </c>
      <c r="B10" s="12">
        <v>0.0426</v>
      </c>
    </row>
    <row r="11" spans="1:3" ht="24" customHeight="1">
      <c r="A11" s="1" t="s">
        <v>97</v>
      </c>
      <c r="B11" s="12">
        <v>0.04077</v>
      </c>
    </row>
    <row r="12" spans="1:3" ht="24" customHeight="1">
      <c r="A12" s="1" t="s">
        <v>98</v>
      </c>
      <c r="B12" s="12">
        <v>0.04033</v>
      </c>
    </row>
    <row r="13" spans="1:3" ht="24" customHeight="1">
      <c r="A13" s="1" t="s">
        <v>99</v>
      </c>
      <c r="B13" s="12">
        <v>0.03898</v>
      </c>
    </row>
    <row r="14" spans="1:3" ht="24" customHeight="1">
      <c r="A14" s="1" t="s">
        <v>100</v>
      </c>
      <c r="B14" s="12">
        <v>0.03738</v>
      </c>
    </row>
    <row r="17" spans="1:3" ht="36" customHeight="1">
      <c r="A17" s="5" t="s">
        <v>101</v>
      </c>
      <c r="B17" s="5" t="s">
        <v>92</v>
      </c>
      <c r="C17" s="5"/>
    </row>
    <row r="18" spans="1:3" ht="24" customHeight="1">
      <c r="A18" s="1" t="s">
        <v>102</v>
      </c>
      <c r="B18" s="12">
        <v>0.029</v>
      </c>
    </row>
    <row r="19" spans="1:3" ht="24" customHeight="1">
      <c r="A19" s="1" t="s">
        <v>103</v>
      </c>
      <c r="B19" s="12">
        <v>0.0288</v>
      </c>
    </row>
    <row r="20" spans="1:3" ht="24" customHeight="1">
      <c r="A20" s="1" t="s">
        <v>104</v>
      </c>
      <c r="B20" s="12">
        <v>0.028</v>
      </c>
    </row>
    <row r="21" spans="1:3" ht="24" customHeight="1">
      <c r="A21" s="1" t="s">
        <v>105</v>
      </c>
      <c r="B21" s="12">
        <v>0.0265</v>
      </c>
    </row>
    <row r="22" spans="1:3" ht="24" customHeight="1">
      <c r="A22" s="1" t="s">
        <v>106</v>
      </c>
      <c r="B22" s="12">
        <v>0.025</v>
      </c>
    </row>
    <row r="23" spans="1:3" ht="24" customHeight="1">
      <c r="A23" s="1" t="s">
        <v>107</v>
      </c>
      <c r="B23" s="12">
        <v>0.0245</v>
      </c>
    </row>
    <row r="24" spans="1:3" ht="24" customHeight="1">
      <c r="A24" s="1" t="s">
        <v>108</v>
      </c>
      <c r="B24" s="12">
        <v>0.0243</v>
      </c>
    </row>
    <row r="25" spans="1:3" ht="24" customHeight="1">
      <c r="A25" s="1" t="s">
        <v>109</v>
      </c>
      <c r="B25" s="12">
        <v>0.0242</v>
      </c>
    </row>
    <row r="26" spans="1:3" ht="24" customHeight="1">
      <c r="A26" s="1" t="s">
        <v>110</v>
      </c>
      <c r="B26" s="12">
        <v>0.0245</v>
      </c>
    </row>
    <row r="27" spans="1:3" ht="24" customHeight="1">
      <c r="A27" s="1" t="s">
        <v>111</v>
      </c>
      <c r="B27" s="12">
        <v>0.0252</v>
      </c>
    </row>
    <row r="28" spans="1:3" ht="24" customHeight="1">
      <c r="A28" s="1" t="s">
        <v>112</v>
      </c>
      <c r="B28" s="12">
        <v>0.0258</v>
      </c>
    </row>
    <row r="29" spans="1:3" ht="24" customHeight="1">
      <c r="A29" s="1" t="s">
        <v>113</v>
      </c>
      <c r="B29" s="12">
        <v>0.0255</v>
      </c>
    </row>
    <row r="30" spans="1:3" ht="24" customHeight="1">
      <c r="A30" s="1" t="s">
        <v>114</v>
      </c>
      <c r="B30" s="12">
        <v>0.024</v>
      </c>
    </row>
    <row r="33" spans="1:3" ht="36" customHeight="1">
      <c r="A33" s="5" t="s">
        <v>115</v>
      </c>
      <c r="B33" s="5" t="s">
        <v>116</v>
      </c>
      <c r="C33" s="5"/>
    </row>
    <row r="34" spans="1:3" ht="38.25" customHeight="1">
      <c r="A34" s="4" t="s">
        <v>117</v>
      </c>
      <c r="B34" s="10" cm="1" t="str">
        <f t="array" ref="B34">_xll.QS.CONTEXT.CREATE("Swap.Usd",Swap_ValuationDate,"USD","SOFR")</f>
        <v/>
      </c>
      <c r="C34" s="7" t="s">
        <v>118</v>
      </c>
    </row>
    <row r="35" spans="1:3" ht="33.75" customHeight="1">
      <c r="A35" s="13" t="str">
        <f>SUBSTITUTE(_xlfn.FORMULATEXT(B34),",",", ")</f>
        <v>=QS.CONTEXT.CREATE("Swap.Usd", Swap_ValuationDate, "USD", "SOFR")</v>
      </c>
      <c r="B35" s="13"/>
      <c r="C35" s="13"/>
    </row>
    <row r="37" spans="1:3" ht="38.25" customHeight="1">
      <c r="A37" s="4" t="s">
        <v>119</v>
      </c>
      <c r="B37" s="10" cm="1" t="str">
        <f t="array" ref="B37">_xll.QS.CONTEXT.ADD.CURVE(Swap_UsdRoot,"SOFR",Swap_SofrQuotes,Swap_UsdMid,,,"Actual360","LogLinear",TRUE)</f>
        <v/>
      </c>
      <c r="C37" s="7" t="s">
        <v>120</v>
      </c>
    </row>
    <row r="38" spans="1:3" ht="33.75" customHeight="1">
      <c r="A38" s="13" t="str">
        <f>SUBSTITUTE(_xlfn.FORMULATEXT(B37),",",", ")</f>
        <v>=QS.CONTEXT.ADD.CURVE(Swap_UsdRoot, "SOFR", Swap_SofrQuotes, Swap_UsdMid, , , "Actual360", "LogLinear", TRUE)</v>
      </c>
      <c r="B38" s="13"/>
      <c r="C38" s="13"/>
    </row>
    <row r="40" spans="1:3" ht="38.25" customHeight="1">
      <c r="A40" s="4" t="s">
        <v>121</v>
      </c>
      <c r="B40" s="10" cm="1" t="str">
        <f t="array" ref="B40">_xll.QS.CONTEXT.CREATE("Swap.Eur",Swap_ValuationDate,"EUR","ESTR")</f>
        <v/>
      </c>
      <c r="C40" s="7" t="s">
        <v>118</v>
      </c>
    </row>
    <row r="41" spans="1:3" ht="33.75" customHeight="1">
      <c r="A41" s="13" t="str">
        <f>SUBSTITUTE(_xlfn.FORMULATEXT(B40),",",", ")</f>
        <v>=QS.CONTEXT.CREATE("Swap.Eur", Swap_ValuationDate, "EUR", "ESTR")</v>
      </c>
      <c r="B41" s="13"/>
      <c r="C41" s="13"/>
    </row>
    <row r="43" spans="1:3" ht="38.25" customHeight="1">
      <c r="A43" s="4" t="s">
        <v>122</v>
      </c>
      <c r="B43" s="10" cm="1" t="str">
        <f t="array" ref="B43">_xll.QS.CONTEXT.ADD.CURVE(Swap_EurRoot,"ESTR",Swap_EstrQuotes,Swap_EurMid,,,"Actual360","LogLinear",TRUE)</f>
        <v/>
      </c>
      <c r="C43" s="7" t="s">
        <v>120</v>
      </c>
    </row>
    <row r="44" spans="1:3" ht="33.75" customHeight="1">
      <c r="A44" s="13" t="str">
        <f>SUBSTITUTE(_xlfn.FORMULATEXT(B43),",",", ")</f>
        <v>=QS.CONTEXT.ADD.CURVE(Swap_EurRoot, "ESTR", Swap_EstrQuotes, Swap_EurMid, , , "Actual360", "LogLinear", TRUE)</v>
      </c>
      <c r="B44" s="13"/>
      <c r="C44" s="13"/>
    </row>
  </sheetData>
  <mergeCells count="6">
    <mergeCell ref="A1:C1"/>
    <mergeCell ref="A2:C3"/>
    <mergeCell ref="A35:C35"/>
    <mergeCell ref="A38:C38"/>
    <mergeCell ref="A41:C41"/>
    <mergeCell ref="A44:C44"/>
  </mergeCells>
  <hyperlinks>
    <hyperlink ref="A4" location="'Start Here'!A1" display="← Start Here"/>
    <hyperlink ref="C4" location="'3 Build'!A1" display="Next → 3 Build"/>
  </hyperlinks>
  <pageMargins left="0.3" right="0.3" top="0.4" bottom="0.4" header="0.3" footer="0.3"/>
  <pageSetup paperSize="9" fitToHeight="0" orientation="landscape"/>
  <headerFooter>
    <oddFooter>&amp;LQuantSupport&amp;CMarket quotes and construction&amp;R&amp;P /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C44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3" width="48.7109375" style="1" customWidth="1"/>
  </cols>
  <sheetData>
    <row r="1" spans="1:3" ht="38.25" customHeight="1">
      <c r="A1" s="2" t="s">
        <v>123</v>
      </c>
      <c r="B1" s="2"/>
      <c r="C1" s="2"/>
    </row>
    <row r="2" spans="1:3" ht="24" customHeight="1">
      <c r="A2" s="3" t="s">
        <v>124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39</v>
      </c>
      <c r="C4" s="6" t="s">
        <v>125</v>
      </c>
    </row>
    <row r="6" spans="1:3" ht="36" customHeight="1">
      <c r="A6" s="5" t="s">
        <v>126</v>
      </c>
      <c r="B6" s="5" t="s">
        <v>116</v>
      </c>
      <c r="C6" s="5" t="s">
        <v>127</v>
      </c>
    </row>
    <row r="7" spans="1:3" ht="38.25" customHeight="1">
      <c r="A7" s="4" t="s">
        <v>128</v>
      </c>
      <c r="B7" s="10">
        <f>Swap_UsdRoot</f>
        <v/>
      </c>
      <c r="C7" s="7" t="s">
        <v>129</v>
      </c>
    </row>
    <row r="8" spans="1:3" ht="33.75" customHeight="1">
      <c r="A8" s="13" t="str">
        <f>SUBSTITUTE(_xlfn.FORMULATEXT(B7),",",", ")</f>
        <v>=Swap_UsdRoot</v>
      </c>
      <c r="B8" s="13"/>
      <c r="C8" s="13"/>
    </row>
    <row r="10" spans="1:3" ht="38.25" customHeight="1">
      <c r="A10" s="4" t="s">
        <v>130</v>
      </c>
      <c r="B10" s="10">
        <f>Swap_EurRoot</f>
        <v/>
      </c>
      <c r="C10" s="7" t="s">
        <v>131</v>
      </c>
    </row>
    <row r="11" spans="1:3" ht="33.75" customHeight="1">
      <c r="A11" s="13" t="str">
        <f>SUBSTITUTE(_xlfn.FORMULATEXT(B10),",",", ")</f>
        <v>=Swap_EurRoot</v>
      </c>
      <c r="B11" s="13"/>
      <c r="C11" s="13"/>
    </row>
    <row r="13" spans="1:3" ht="38.25" customHeight="1">
      <c r="A13" s="4" t="s">
        <v>132</v>
      </c>
      <c r="B13" s="10" cm="1" t="str">
        <f t="array" ref="B13">_xll.QS.INSTRUMENT.SWAP("Swap.Instrument",Swap_Context,Swap_Start,Swap_Maturity,Swap_Currency,Swap_Index,Swap_Notional,Swap_FixedRate,Swap_Spread,Swap_DayCounter,Swap_Compounding,Swap_RateFrequency,Swap_FixedFrequency,Swap_FloatFrequency)</f>
        <v/>
      </c>
      <c r="C13" s="7" t="s">
        <v>133</v>
      </c>
    </row>
    <row r="14" spans="1:3" ht="48" customHeight="1">
      <c r="A14" s="13" t="str">
        <f>SUBSTITUTE(_xlfn.FORMULATEXT(B13),",",", ")</f>
        <v>=QS.INSTRUMENT.SWAP("Swap.Instrument", Swap_Context, Swap_Start, Swap_Maturity, Swap_Currency, Swap_Index, Swap_Notional, Swap_FixedRate, Swap_Spread, Swap_DayCounter, Swap_Compounding, Swap_RateFrequency, Swap_FixedFrequency, Swap_FloatFrequency)</v>
      </c>
      <c r="B14" s="13"/>
      <c r="C14" s="13"/>
    </row>
    <row r="16" spans="1:3" ht="38.25" customHeight="1">
      <c r="A16" s="4" t="s">
        <v>134</v>
      </c>
      <c r="B16" s="10" cm="1" t="str">
        <f t="array" ref="B16">_xll.QS.TRADE.CREATE("Swap.Trade",Swap_Context,Swap_Instrument,Swap_ValuationDate,Swap_Side)</f>
        <v/>
      </c>
      <c r="C16" s="7" t="s">
        <v>135</v>
      </c>
    </row>
    <row r="17" spans="1:3" ht="33.75" customHeight="1">
      <c r="A17" s="13" t="str">
        <f>SUBSTITUTE(_xlfn.FORMULATEXT(B16),",",", ")</f>
        <v>=QS.TRADE.CREATE("Swap.Trade", Swap_Context, Swap_Instrument, Swap_ValuationDate, Swap_Side)</v>
      </c>
      <c r="B17" s="13"/>
      <c r="C17" s="13"/>
    </row>
    <row r="19" spans="1:3" ht="38.25" customHeight="1">
      <c r="A19" s="4" t="s">
        <v>136</v>
      </c>
      <c r="B19" s="10" cm="1" t="str">
        <f t="array" ref="B19">_xll.QS.DISCOUNT.POLICY.CSA("Swap.Policy",Swap_Currency,Swap_Index)</f>
        <v/>
      </c>
      <c r="C19" s="7" t="s">
        <v>137</v>
      </c>
    </row>
    <row r="20" spans="1:3" ht="33.75" customHeight="1">
      <c r="A20" s="13" t="str">
        <f>SUBSTITUTE(_xlfn.FORMULATEXT(B19),",",", ")</f>
        <v>=QS.DISCOUNT.POLICY.CSA("Swap.Policy", Swap_Currency, Swap_Index)</v>
      </c>
      <c r="B20" s="13"/>
      <c r="C20" s="13"/>
    </row>
    <row r="22" spans="1:3" ht="38.25" customHeight="1">
      <c r="A22" s="4" t="s">
        <v>138</v>
      </c>
      <c r="B22" s="10" cm="1" t="str">
        <f t="array" ref="B22">_xll.QS.PRICER.CREATE("Swap.Pricer","DiscountedCashflowPricer",Swap_Policy)</f>
        <v/>
      </c>
      <c r="C22" s="7" t="s">
        <v>139</v>
      </c>
    </row>
    <row r="23" spans="1:3" ht="33.75" customHeight="1">
      <c r="A23" s="13" t="str">
        <f>SUBSTITUTE(_xlfn.FORMULATEXT(B22),",",", ")</f>
        <v>=QS.PRICER.CREATE("Swap.Pricer", "DiscountedCashflowPricer", Swap_Policy)</v>
      </c>
      <c r="B23" s="13"/>
      <c r="C23" s="13"/>
    </row>
    <row r="25" spans="1:3" ht="38.25" customHeight="1">
      <c r="A25" s="4" t="s">
        <v>140</v>
      </c>
      <c r="B25" s="10" cm="1" t="str">
        <f t="array" ref="B25">_xll.QS.EVALUATE.RESULTS(Swap_Context,Swap_Trade,Swap_Requests,Swap_Pricer)</f>
        <v/>
      </c>
      <c r="C25" s="7" t="s">
        <v>141</v>
      </c>
    </row>
    <row r="26" spans="1:3" ht="33.75" customHeight="1">
      <c r="A26" s="13" t="str">
        <f>SUBSTITUTE(_xlfn.FORMULATEXT(B25),",",", ")</f>
        <v>=QS.EVALUATE.RESULTS(Swap_Context, Swap_Trade, Swap_Requests, Swap_Pricer)</v>
      </c>
      <c r="B26" s="13"/>
      <c r="C26" s="13"/>
    </row>
    <row r="28" spans="1:3" ht="38.25" customHeight="1">
      <c r="A28" s="4" t="s">
        <v>142</v>
      </c>
      <c r="B28" s="10" cm="1" t="str">
        <f t="array" ref="B28">_xll.QS.REQUEST.FAIR.RATE(0)</f>
        <v/>
      </c>
      <c r="C28" s="7" t="s">
        <v>143</v>
      </c>
    </row>
    <row r="29" spans="1:3" ht="33.75" customHeight="1">
      <c r="A29" s="13" t="str">
        <f>SUBSTITUTE(_xlfn.FORMULATEXT(B28),",",", ")</f>
        <v>=QS.REQUEST.FAIR.RATE(0)</v>
      </c>
      <c r="B29" s="13"/>
      <c r="C29" s="13"/>
    </row>
    <row r="31" spans="1:3" ht="38.25" customHeight="1">
      <c r="A31" s="4" t="s">
        <v>144</v>
      </c>
      <c r="B31" s="10" cm="1" t="str">
        <f t="array" ref="B31">_xll.QS.EVALUATE.RESULTS(Swap_Context,Swap_Trade,Swap_Request0,Swap_Pricer)</f>
        <v/>
      </c>
      <c r="C31" s="7" t="s">
        <v>145</v>
      </c>
    </row>
    <row r="32" spans="1:3" ht="33.75" customHeight="1">
      <c r="A32" s="13" t="str">
        <f>SUBSTITUTE(_xlfn.FORMULATEXT(B31),",",", ")</f>
        <v>=QS.EVALUATE.RESULTS(Swap_Context, Swap_Trade, Swap_Request0, Swap_Pricer)</v>
      </c>
      <c r="B32" s="13"/>
      <c r="C32" s="13"/>
    </row>
    <row r="34" spans="1:3" ht="38.25" customHeight="1">
      <c r="A34" s="4" t="s">
        <v>146</v>
      </c>
      <c r="B34" s="10" cm="1" t="str">
        <f t="array" ref="B34">_xll.QS.REQUEST.FAIR.RATE(1)</f>
        <v/>
      </c>
      <c r="C34" s="7" t="s">
        <v>147</v>
      </c>
    </row>
    <row r="35" spans="1:3" ht="33.75" customHeight="1">
      <c r="A35" s="13" t="str">
        <f>SUBSTITUTE(_xlfn.FORMULATEXT(B34),",",", ")</f>
        <v>=QS.REQUEST.FAIR.RATE(1)</v>
      </c>
      <c r="B35" s="13"/>
      <c r="C35" s="13"/>
    </row>
    <row r="37" spans="1:3" ht="38.25" customHeight="1">
      <c r="A37" s="4" t="s">
        <v>148</v>
      </c>
      <c r="B37" s="10" cm="1" t="str">
        <f t="array" ref="B37">_xll.QS.EVALUATE.RESULTS(Swap_Context,Swap_Trade,Swap_Request1,Swap_Pricer)</f>
        <v/>
      </c>
      <c r="C37" s="7" t="s">
        <v>145</v>
      </c>
    </row>
    <row r="38" spans="1:3" ht="33.75" customHeight="1">
      <c r="A38" s="13" t="str">
        <f>SUBSTITUTE(_xlfn.FORMULATEXT(B37),",",", ")</f>
        <v>=QS.EVALUATE.RESULTS(Swap_Context, Swap_Trade, Swap_Request1, Swap_Pricer)</v>
      </c>
      <c r="B38" s="13"/>
      <c r="C38" s="13"/>
    </row>
    <row r="40" spans="1:3" ht="38.25" customHeight="1">
      <c r="A40" s="4" t="s">
        <v>149</v>
      </c>
      <c r="B40" s="10" cm="1" t="str">
        <f t="array" ref="B40">_xll.QS.CURVE.GET(Swap_Context,"SOFR")</f>
        <v/>
      </c>
      <c r="C40" s="7" t="s">
        <v>150</v>
      </c>
    </row>
    <row r="41" spans="1:3" ht="33.75" customHeight="1">
      <c r="A41" s="13" t="str">
        <f>SUBSTITUTE(_xlfn.FORMULATEXT(B40),",",", ")</f>
        <v>=QS.CURVE.GET(Swap_Context, "SOFR")</v>
      </c>
      <c r="B41" s="13"/>
      <c r="C41" s="13"/>
    </row>
    <row r="43" spans="1:3" ht="38.25" customHeight="1">
      <c r="A43" s="4" t="s">
        <v>151</v>
      </c>
      <c r="B43" s="10" cm="1" t="str">
        <f t="array" ref="B43">_xll.QS.CURVE.GET(Swap_EstrContext,"ESTR")</f>
        <v/>
      </c>
      <c r="C43" s="7" t="s">
        <v>150</v>
      </c>
    </row>
    <row r="44" spans="1:3" ht="33.75" customHeight="1">
      <c r="A44" s="13" t="str">
        <f>SUBSTITUTE(_xlfn.FORMULATEXT(B43),",",", ")</f>
        <v>=QS.CURVE.GET(Swap_EstrContext, "ESTR")</v>
      </c>
      <c r="B44" s="13"/>
      <c r="C44" s="13"/>
    </row>
  </sheetData>
  <mergeCells count="15">
    <mergeCell ref="A1:C1"/>
    <mergeCell ref="A2:C3"/>
    <mergeCell ref="A8:C8"/>
    <mergeCell ref="A11:C11"/>
    <mergeCell ref="A14:C14"/>
    <mergeCell ref="A17:C17"/>
    <mergeCell ref="A20:C20"/>
    <mergeCell ref="A23:C23"/>
    <mergeCell ref="A26:C26"/>
    <mergeCell ref="A29:C29"/>
    <mergeCell ref="A32:C32"/>
    <mergeCell ref="A35:C35"/>
    <mergeCell ref="A38:C38"/>
    <mergeCell ref="A41:C41"/>
    <mergeCell ref="A44:C44"/>
  </mergeCells>
  <hyperlinks>
    <hyperlink ref="A4" location="'Start Here'!A1" display="← Start Here"/>
    <hyperlink ref="C4" location="'4 Results'!A1" display="Next → 4 Results"/>
  </hyperlinks>
  <pageMargins left="0.3" right="0.3" top="0.4" bottom="0.4" header="0.3" footer="0.3"/>
  <pageSetup paperSize="9" fitToHeight="0" orientation="landscape"/>
  <headerFooter>
    <oddFooter>&amp;LQuantSupport&amp;CBuild the pricing objects&amp;R&amp;P / &amp;N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21845B"/>
    <pageSetUpPr fitToPage="1"/>
  </sheetPr>
  <dimension ref="A1:C20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2" width="24.7109375" style="1" customWidth="1"/>
    <col min="3" max="3" width="65.7109375" style="1" customWidth="1"/>
  </cols>
  <sheetData>
    <row r="1" spans="1:3" ht="38.25" customHeight="1">
      <c r="A1" s="2" t="s">
        <v>152</v>
      </c>
      <c r="B1" s="2"/>
      <c r="C1" s="2"/>
    </row>
    <row r="2" spans="1:3" ht="24" customHeight="1">
      <c r="A2" s="3" t="s">
        <v>153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39</v>
      </c>
      <c r="C4" s="6" t="s">
        <v>154</v>
      </c>
    </row>
    <row r="6" spans="1:3" ht="36" customHeight="1">
      <c r="A6" s="5" t="s">
        <v>155</v>
      </c>
      <c r="B6" s="5" t="s">
        <v>156</v>
      </c>
      <c r="C6" s="5" t="s">
        <v>157</v>
      </c>
    </row>
    <row r="7" spans="1:3" ht="33.75" customHeight="1">
      <c r="A7" s="1" t="s">
        <v>158</v>
      </c>
      <c r="B7" s="14" cm="1" t="str">
        <f t="array" ref="B7">_xll.QS.RESULT.VALUE(Swap_Result)</f>
        <v/>
      </c>
      <c r="C7" s="7" t="s">
        <v>159</v>
      </c>
    </row>
    <row r="8" spans="1:3" ht="33.75" customHeight="1">
      <c r="A8" s="1" t="s">
        <v>160</v>
      </c>
      <c r="B8" s="15" cm="1" t="str">
        <f t="array" ref="B8">_xll.QS.RESULT.FAIR.RATE(Swap_Fair0)</f>
        <v/>
      </c>
      <c r="C8" s="7" t="s">
        <v>161</v>
      </c>
    </row>
    <row r="9" spans="1:3" ht="33.75" customHeight="1">
      <c r="A9" s="1" t="s">
        <v>162</v>
      </c>
      <c r="B9" s="15" cm="1" t="str">
        <f t="array" ref="B9">_xll.QS.RESULT.FAIR.RATE(Swap_Fair1)</f>
        <v/>
      </c>
      <c r="C9" s="7" t="s">
        <v>163</v>
      </c>
    </row>
    <row r="12" spans="1:3" ht="36" customHeight="1">
      <c r="A12" s="5" t="s">
        <v>164</v>
      </c>
      <c r="B12" s="5" t="s">
        <v>156</v>
      </c>
      <c r="C12" s="5" t="s">
        <v>157</v>
      </c>
    </row>
    <row r="13" spans="1:3" ht="33.75" customHeight="1">
      <c r="A13" s="1" t="s">
        <v>165</v>
      </c>
      <c r="B13" s="16" cm="1" t="str">
        <f t="array" ref="B13">_xll.QS.CURVE.DISCOUNT(Swap_SofrCurve,Swap_Maturity)</f>
        <v/>
      </c>
      <c r="C13" s="7" t="s">
        <v>166</v>
      </c>
    </row>
    <row r="14" spans="1:3" ht="33.75" customHeight="1">
      <c r="A14" s="1" t="s">
        <v>167</v>
      </c>
      <c r="B14" s="16" cm="1" t="str">
        <f t="array" ref="B14">_xll.QS.CURVE.DISCOUNT(Swap_EstrCurve,Swap_Maturity)</f>
        <v/>
      </c>
      <c r="C14" s="7" t="s">
        <v>168</v>
      </c>
    </row>
    <row r="15" spans="1:3" ht="33.75" customHeight="1">
      <c r="A15" s="1" t="s">
        <v>169</v>
      </c>
      <c r="B15" s="15" cm="1" t="str">
        <f t="array" ref="B15">_xll.QS.CURVE.FORWARD(Swap_SofrCurve,Swap_Start,Swap_Maturity,"Simple","Annual")</f>
        <v/>
      </c>
      <c r="C15" s="7" t="s">
        <v>170</v>
      </c>
    </row>
    <row r="16" spans="1:3" ht="33.75" customHeight="1">
      <c r="A16" s="1" t="s">
        <v>171</v>
      </c>
      <c r="B16" s="15" cm="1" t="str">
        <f t="array" ref="B16">_xll.QS.CURVE.FORWARD(Swap_EstrCurve,Swap_Start,Swap_Maturity,"Simple","Annual")</f>
        <v/>
      </c>
      <c r="C16" s="7" t="s">
        <v>172</v>
      </c>
    </row>
    <row r="20" spans="1:1" ht="24" customHeight="1">
      <c r="A20" s="6" t="s">
        <v>173</v>
      </c>
    </row>
  </sheetData>
  <mergeCells count="2">
    <mergeCell ref="A1:C1"/>
    <mergeCell ref="A2:C3"/>
  </mergeCells>
  <hyperlinks>
    <hyperlink ref="A4" location="'Start Here'!A1" display="← Start Here"/>
    <hyperlink ref="C4" location="'5 Cashflows'!A1" display="Next → 5 Cashflows"/>
    <hyperlink ref="A20" location="'1 Inputs'!B9" display="Edit the fixed coupon →"/>
  </hyperlinks>
  <pageMargins left="0.3" right="0.3" top="0.4" bottom="0.4" header="0.3" footer="0.3"/>
  <pageSetup paperSize="9" fitToHeight="0" orientation="landscape"/>
  <headerFooter>
    <oddFooter>&amp;LQuantSupport&amp;CRead the swap results&amp;R&amp;P /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I7"/>
  <sheetViews>
    <sheetView showGridLines="0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24" customHeight="1"/>
  <cols>
    <col min="1" max="1" width="16.7109375" style="1" customWidth="1"/>
    <col min="2" max="2" width="28.7109375" style="1" customWidth="1"/>
    <col min="3" max="3" width="18.7109375" style="14" customWidth="1"/>
    <col min="4" max="4" width="12.7109375" style="15" customWidth="1"/>
    <col min="5" max="5" width="12.7109375" style="17" customWidth="1"/>
    <col min="6" max="6" width="12.7109375" style="1" customWidth="1"/>
    <col min="7" max="8" width="12.7109375" style="15" customWidth="1"/>
    <col min="9" max="9" width="8.7109375" style="1" customWidth="1"/>
  </cols>
  <sheetData>
    <row r="1" spans="1:9" ht="38.25" customHeight="1">
      <c r="A1" s="2" t="s">
        <v>174</v>
      </c>
      <c r="B1" s="2"/>
      <c r="C1" s="2"/>
      <c r="D1" s="2"/>
      <c r="E1" s="2"/>
      <c r="F1" s="2"/>
      <c r="G1" s="2"/>
      <c r="H1" s="2"/>
      <c r="I1" s="2"/>
    </row>
    <row r="2" spans="1:9" ht="24" customHeight="1">
      <c r="A2" s="3" t="s">
        <v>175</v>
      </c>
      <c r="B2" s="3"/>
      <c r="C2" s="3"/>
      <c r="D2" s="3"/>
      <c r="E2" s="3"/>
      <c r="F2" s="3"/>
      <c r="G2" s="3"/>
      <c r="H2" s="3"/>
      <c r="I2" s="3"/>
    </row>
    <row r="3" spans="1:9" ht="24" customHeight="1">
      <c r="A3" s="3"/>
      <c r="B3" s="3"/>
      <c r="C3" s="3"/>
      <c r="D3" s="3"/>
      <c r="E3" s="3"/>
      <c r="F3" s="3"/>
      <c r="G3" s="3"/>
      <c r="H3" s="3"/>
      <c r="I3" s="3"/>
    </row>
    <row r="4" spans="1:9" ht="36" customHeight="1">
      <c r="A4" s="6" t="s">
        <v>39</v>
      </c>
      <c r="I4" s="6" t="s">
        <v>176</v>
      </c>
    </row>
    <row r="7" spans="1:9" ht="24" customHeight="1">
      <c r="A7" s="1" cm="1" t="str">
        <f t="array" ref="A7">_xll.QS.RESULT.CASHFLOWS(Swap_Result)</f>
        <v/>
      </c>
    </row>
  </sheetData>
  <mergeCells count="2">
    <mergeCell ref="A1:I1"/>
    <mergeCell ref="A2:I3"/>
  </mergeCells>
  <hyperlinks>
    <hyperlink ref="A4" location="'Start Here'!A1" display="← Start Here"/>
    <hyperlink ref="I4" location="'6 Risk'!A1" display="Next → 6 Risk"/>
  </hyperlinks>
  <pageMargins left="0.3" right="0.3" top="0.4" bottom="0.4" header="0.3" footer="0.3"/>
  <pageSetup paperSize="9" fitToHeight="0" orientation="landscape"/>
  <headerFooter>
    <oddFooter>&amp;LQuantSupport&amp;CSwap cashflows&amp;R&amp;P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C7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24" customHeight="1"/>
  <cols>
    <col min="1" max="1" width="62.7109375" style="1" customWidth="1"/>
    <col min="2" max="2" width="24.7109375" style="14" customWidth="1"/>
    <col min="3" max="3" width="24.7109375" style="1" customWidth="1"/>
  </cols>
  <sheetData>
    <row r="1" spans="1:3" ht="38.25" customHeight="1">
      <c r="A1" s="2" t="s">
        <v>177</v>
      </c>
      <c r="B1" s="2"/>
      <c r="C1" s="2"/>
    </row>
    <row r="2" spans="1:3" ht="24" customHeight="1">
      <c r="A2" s="3" t="s">
        <v>178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39</v>
      </c>
      <c r="C4" s="6" t="s">
        <v>179</v>
      </c>
    </row>
    <row r="7" spans="1:3" ht="24" customHeight="1">
      <c r="A7" s="1" cm="1" t="str">
        <f t="array" ref="A7">_xll.QS.RESULT.SENSITIVITIES(Swap_Result)</f>
        <v/>
      </c>
    </row>
  </sheetData>
  <mergeCells count="2">
    <mergeCell ref="A1:C1"/>
    <mergeCell ref="A2:C3"/>
  </mergeCells>
  <hyperlinks>
    <hyperlink ref="A4" location="'Start Here'!A1" display="← Start Here"/>
    <hyperlink ref="C4" location="'7 Curves'!A1" display="Next → 7 Curves"/>
  </hyperlinks>
  <pageMargins left="0.3" right="0.3" top="0.4" bottom="0.4" header="0.3" footer="0.3"/>
  <pageSetup paperSize="9" fitToHeight="0" orientation="landscape"/>
  <headerFooter>
    <oddFooter>&amp;LQuantSupport&amp;CSwap market risk&amp;R&amp;P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E27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48.7109375" style="1" customWidth="1"/>
    <col min="2" max="2" width="18.7109375" style="1" customWidth="1"/>
    <col min="3" max="4" width="20.7109375" style="1" customWidth="1"/>
    <col min="5" max="5" width="24.7109375" style="1" customWidth="1"/>
  </cols>
  <sheetData>
    <row r="1" spans="1:5" ht="38.25" customHeight="1">
      <c r="A1" s="2" t="s">
        <v>180</v>
      </c>
      <c r="B1" s="2"/>
      <c r="C1" s="2"/>
      <c r="D1" s="2"/>
      <c r="E1" s="2"/>
    </row>
    <row r="2" spans="1:5" ht="24" customHeight="1">
      <c r="A2" s="3" t="s">
        <v>181</v>
      </c>
      <c r="B2" s="3"/>
      <c r="C2" s="3"/>
      <c r="D2" s="3"/>
      <c r="E2" s="3"/>
    </row>
    <row r="3" spans="1:5" ht="24" customHeight="1">
      <c r="A3" s="3"/>
      <c r="B3" s="3"/>
      <c r="C3" s="3"/>
      <c r="D3" s="3"/>
      <c r="E3" s="3"/>
    </row>
    <row r="4" spans="1:5" ht="24" customHeight="1">
      <c r="A4" s="6" t="s">
        <v>39</v>
      </c>
    </row>
    <row r="6" spans="1:5" ht="24" customHeight="1">
      <c r="A6" s="4" t="s">
        <v>182</v>
      </c>
      <c r="B6" s="4"/>
      <c r="C6" s="4"/>
      <c r="D6" s="4"/>
      <c r="E6" s="4"/>
    </row>
    <row r="7" spans="1:5" ht="24" customHeight="1">
      <c r="A7" s="1" cm="1" t="str">
        <f t="array" ref="A7">_xll.QS.CURVE.TABLE(Swap_SofrCurve,"Simple","Annual")</f>
        <v/>
      </c>
    </row>
    <row r="26" spans="1:5" ht="24" customHeight="1">
      <c r="A26" s="4" t="s">
        <v>183</v>
      </c>
      <c r="B26" s="4"/>
      <c r="C26" s="4"/>
      <c r="D26" s="4"/>
      <c r="E26" s="4"/>
    </row>
    <row r="27" spans="1:5" ht="24" customHeight="1">
      <c r="A27" s="1" cm="1" t="str">
        <f t="array" ref="A27">_xll.QS.CURVE.TABLE(Swap_EstrCurve,"Simple","Annual")</f>
        <v/>
      </c>
    </row>
  </sheetData>
  <mergeCells count="4">
    <mergeCell ref="A1:E1"/>
    <mergeCell ref="A2:E3"/>
    <mergeCell ref="A6:E6"/>
    <mergeCell ref="A26:E26"/>
  </mergeCells>
  <hyperlinks>
    <hyperlink ref="A4" location="'Start Here'!A1" display="← Start Here"/>
  </hyperlinks>
  <pageMargins left="0.3" right="0.3" top="0.4" bottom="0.4" header="0.3" footer="0.3"/>
  <pageSetup paperSize="9" fitToHeight="0" orientation="landscape"/>
  <headerFooter>
    <oddFooter>&amp;LQuantSupport&amp;CBootstrapped curve nodes&amp;R&amp;P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51</vt:i4>
      </vt:variant>
    </vt:vector>
  </HeadingPairs>
  <TitlesOfParts>
    <vt:vector size="59" baseType="lpstr">
      <vt:lpstr>Start Here</vt:lpstr>
      <vt:lpstr>1 Inputs</vt:lpstr>
      <vt:lpstr>2 Market</vt:lpstr>
      <vt:lpstr>3 Build</vt:lpstr>
      <vt:lpstr>4 Results</vt:lpstr>
      <vt:lpstr>5 Cashflows</vt:lpstr>
      <vt:lpstr>6 Risk</vt:lpstr>
      <vt:lpstr>7 Curves</vt:lpstr>
      <vt:lpstr>'Start Here'!Print_Area</vt:lpstr>
      <vt:lpstr>'1 Inputs'!Print_Titles</vt:lpstr>
      <vt:lpstr>'2 Market'!Print_Titles</vt:lpstr>
      <vt:lpstr>'3 Build'!Print_Titles</vt:lpstr>
      <vt:lpstr>'4 Results'!Print_Titles</vt:lpstr>
      <vt:lpstr>'5 Cashflows'!Print_Titles</vt:lpstr>
      <vt:lpstr>'6 Risk'!Print_Titles</vt:lpstr>
      <vt:lpstr>'7 Curves'!Print_Titles</vt:lpstr>
      <vt:lpstr>Swap_Compounding</vt:lpstr>
      <vt:lpstr>Swap_Context</vt:lpstr>
      <vt:lpstr>Swap_Currency</vt:lpstr>
      <vt:lpstr>Swap_DayCounter</vt:lpstr>
      <vt:lpstr>Swap_EstrContext</vt:lpstr>
      <vt:lpstr>Swap_EstrCurve</vt:lpstr>
      <vt:lpstr>Swap_EstrDiscount</vt:lpstr>
      <vt:lpstr>Swap_EstrForward</vt:lpstr>
      <vt:lpstr>Swap_EstrQuotes</vt:lpstr>
      <vt:lpstr>Swap_EurInputs</vt:lpstr>
      <vt:lpstr>Swap_EurMid</vt:lpstr>
      <vt:lpstr>Swap_EurRoot</vt:lpstr>
      <vt:lpstr>Swap_Fair0</vt:lpstr>
      <vt:lpstr>Swap_Fair1</vt:lpstr>
      <vt:lpstr>Swap_FairFixed</vt:lpstr>
      <vt:lpstr>Swap_FairFloat</vt:lpstr>
      <vt:lpstr>Swap_FixedFrequency</vt:lpstr>
      <vt:lpstr>Swap_FixedRate</vt:lpstr>
      <vt:lpstr>Swap_FloatFrequency</vt:lpstr>
      <vt:lpstr>Swap_Index</vt:lpstr>
      <vt:lpstr>Swap_Instrument</vt:lpstr>
      <vt:lpstr>Swap_Maturity</vt:lpstr>
      <vt:lpstr>Swap_Notional</vt:lpstr>
      <vt:lpstr>Swap_Policy</vt:lpstr>
      <vt:lpstr>Swap_Pricer</vt:lpstr>
      <vt:lpstr>Swap_PV</vt:lpstr>
      <vt:lpstr>Swap_RateFrequency</vt:lpstr>
      <vt:lpstr>Swap_Request0</vt:lpstr>
      <vt:lpstr>Swap_Request1</vt:lpstr>
      <vt:lpstr>Swap_Requests</vt:lpstr>
      <vt:lpstr>Swap_Result</vt:lpstr>
      <vt:lpstr>Swap_Side</vt:lpstr>
      <vt:lpstr>Swap_SofrCurve</vt:lpstr>
      <vt:lpstr>Swap_SofrDiscount</vt:lpstr>
      <vt:lpstr>Swap_SofrForward</vt:lpstr>
      <vt:lpstr>Swap_SofrQuotes</vt:lpstr>
      <vt:lpstr>Swap_Spread</vt:lpstr>
      <vt:lpstr>Swap_Start</vt:lpstr>
      <vt:lpstr>Swap_Trade</vt:lpstr>
      <vt:lpstr>Swap_UsdInputs</vt:lpstr>
      <vt:lpstr>Swap_UsdMid</vt:lpstr>
      <vt:lpstr>Swap_UsdRoot</vt:lpstr>
      <vt:lpstr>Swap_ValuationDate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Swap pricing · a guided example</dc:title>
  <dc:creator/>
  <cp:lastModifiedBy/>
  <dcterms:created xsi:type="dcterms:W3CDTF">2026-01-01T00:00:00Z</dcterms:created>
  <dcterms:modified xsi:type="dcterms:W3CDTF">2026-01-01T00:00:00Z</dcterms:modified>
</cp:coreProperties>
</file>